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ryanston PC\Audit\Audit 2023-2024\"/>
    </mc:Choice>
  </mc:AlternateContent>
  <xr:revisionPtr revIDLastSave="0" documentId="13_ncr:1_{C888A4B9-70A9-46F4-85C4-A068A02700F2}" xr6:coauthVersionLast="47" xr6:coauthVersionMax="47" xr10:uidLastSave="{00000000-0000-0000-0000-000000000000}"/>
  <bookViews>
    <workbookView xWindow="-108" yWindow="-108" windowWidth="23256" windowHeight="12456" tabRatio="874" activeTab="5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<sst xmlns="http://schemas.openxmlformats.org/spreadsheetml/2006/main" count="156" uniqueCount="77">
  <si>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</si>
  <si>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</si>
  <si>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</si>
  <si>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</si>
  <si>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</si>
  <si>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</si>
  <si>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</si>
  <si>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</si>
  <si>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</si>
  <si>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</si>
  <si>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</si>
  <si>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</si>
  <si>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</si>
  <si>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</si>
  <si>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</si>
  <si>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</si>
  <si>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</si>
  <si>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</si>
  <si>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</si>
  <si>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</si>
  <si>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</si>
  <si>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</si>
  <si>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</si>
  <si>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</si>
  <si>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</si>
  <si>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</si>
  <si>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</si>
  <si>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</si>
  <si>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</si>
  <si>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</si>
  <si>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</si>
  <si>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</si>
  <si>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</si>
  <si>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</si>
  <si>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</si>
  <si>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</si>
  <si>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</si>
  <si>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</si>
  <si>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</si>
  <si>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</si>
  <si>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</si>
  <si>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</si>
  <si>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</si>
  <si>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</si>
  <si>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</si>
  <si>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</si>
  <si>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</si>
  <si>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</si>
  <si>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</si>
  <si>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</si>
  <si>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</si>
  <si>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</si>
  <si>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</si>
  <si>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</si>
  <si>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</si>
  <si>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</si>
  <si>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</si>
  <si>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</si>
  <si>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</si>
  <si>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</si>
  <si>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</si>
  <si>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</si>
  <si>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</si>
  <si>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</si>
  <si>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</si>
  <si>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</si>
  <si>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</si>
  <si>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</si>
  <si>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</si>
  <si>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</si>
  <si>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</si>
  <si>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</si>
  <si>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</si>
  <si>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Hiring a skip to clear fowlege £234 update website £382, increse of £64 for hall hire, £180 extra for grass cutting</t>
  </si>
  <si>
    <t>Increase due to larger vat return from £288 to £434</t>
  </si>
  <si>
    <t xml:space="preserve">The Parish Council raised their precpet in 2023 due to the increase in services/grass  cutting costs and increase in isurance and subscriptions, general day to day running </t>
  </si>
  <si>
    <t>The clerk wages scale needed to be put in line with the NALC recommendations scale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</si>
</sst>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4" workbookViewId="0">
      <selection activeCell="E17" sqref="E17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60</v>
      </c>
    </row>
    <row r="3" spans="2:10" ht="15" customHeight="1" x14ac:dyDescent="0.3">
      <c r="B3" s="78" t="s">
        <v>38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15</v>
      </c>
      <c r="D5" s="77"/>
      <c r="E5" s="47"/>
      <c r="F5" s="47"/>
      <c r="G5" s="47"/>
      <c r="H5" s="47"/>
      <c r="I5" s="37" t="s">
        <v>16</v>
      </c>
      <c r="J5" s="42" t="s">
        <v>42</v>
      </c>
    </row>
    <row r="6" spans="2:10" ht="28.8" x14ac:dyDescent="0.3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28.8" x14ac:dyDescent="0.3">
      <c r="B7" s="30" t="s">
        <v>17</v>
      </c>
      <c r="C7" s="68">
        <v>2337</v>
      </c>
      <c r="D7" s="68">
        <v>2705</v>
      </c>
      <c r="E7" s="55"/>
      <c r="F7" s="55"/>
      <c r="G7" s="50"/>
      <c r="H7" s="50"/>
      <c r="I7" s="39" t="s">
        <v>36</v>
      </c>
      <c r="J7" s="44"/>
    </row>
    <row r="8" spans="2:10" s="21" customFormat="1" ht="28.8" x14ac:dyDescent="0.3">
      <c r="B8" s="30" t="s">
        <v>18</v>
      </c>
      <c r="C8" s="68">
        <v>9354</v>
      </c>
      <c r="D8" s="68">
        <v>10795</v>
      </c>
      <c r="E8" s="50">
        <f>D8-C8</f>
        <v>1441</v>
      </c>
      <c r="F8" s="49">
        <f>IF(AND(C8=0,D8=0),0,IF(C8=0,1,IF(D8=0,-1,(D8-C8)/C8)))</f>
        <v>0.15405174257002352</v>
      </c>
      <c r="G8" s="34" t="str">
        <f>IF(E8&gt;100000,"Yes",IF(E8&lt;-100000,"Yes","No"))</f>
        <v>No</v>
      </c>
      <c r="H8" s="34" t="str">
        <f>IF(F8&gt;15%,"Yes",IF(F8&lt;-15%,"Yes","No"))</f>
        <v>Yes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Please explain within the relevant tab</v>
      </c>
    </row>
    <row r="9" spans="2:10" s="21" customFormat="1" ht="34.5" customHeight="1" x14ac:dyDescent="0.3">
      <c r="B9" s="30" t="s">
        <v>20</v>
      </c>
      <c r="C9" s="68">
        <v>288</v>
      </c>
      <c r="D9" s="68">
        <v>434</v>
      </c>
      <c r="E9" s="50">
        <f t="shared" ref="E9:E12" si="0">D9-C9</f>
        <v>146</v>
      </c>
      <c r="F9" s="49">
        <f t="shared" ref="F9:F12" si="1">IF(AND(C9=0,D9=0),0,IF(C9=0,1,IF(D9=0,-1,(D9-C9)/C9)))</f>
        <v>0.50694444444444442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4790</v>
      </c>
      <c r="D10" s="68">
        <v>5174</v>
      </c>
      <c r="E10" s="50">
        <f t="shared" si="0"/>
        <v>384</v>
      </c>
      <c r="F10" s="49">
        <f t="shared" si="1"/>
        <v>8.0167014613778703E-2</v>
      </c>
      <c r="G10" s="34" t="str">
        <f t="shared" si="2"/>
        <v>No</v>
      </c>
      <c r="H10" s="34" t="str">
        <f t="shared" si="3"/>
        <v>No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28.8" x14ac:dyDescent="0.3">
      <c r="B12" s="31" t="s">
        <v>26</v>
      </c>
      <c r="C12" s="68">
        <v>4484</v>
      </c>
      <c r="D12" s="68">
        <v>5397</v>
      </c>
      <c r="E12" s="50">
        <f t="shared" si="0"/>
        <v>913</v>
      </c>
      <c r="F12" s="49">
        <f t="shared" si="1"/>
        <v>0.20361284567350579</v>
      </c>
      <c r="G12" s="34" t="str">
        <f t="shared" si="2"/>
        <v>No</v>
      </c>
      <c r="H12" s="34" t="str">
        <f t="shared" si="3"/>
        <v>Yes</v>
      </c>
      <c r="I12" s="39" t="s">
        <v>27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28</v>
      </c>
      <c r="C13" s="69">
        <f>C7+C8+C9-C10-C11-C12</f>
        <v>2705</v>
      </c>
      <c r="D13" s="69">
        <f>D7+D8+D9-D10-D11-D12</f>
        <v>3363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" thickBot="1" x14ac:dyDescent="0.35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30</v>
      </c>
      <c r="C15" s="70">
        <v>2705</v>
      </c>
      <c r="D15" s="70">
        <v>3363</v>
      </c>
      <c r="E15" s="54"/>
      <c r="F15" s="57"/>
      <c r="G15" s="53"/>
      <c r="H15" s="53"/>
      <c r="I15" s="41" t="s">
        <v>31</v>
      </c>
      <c r="J15" s="45"/>
    </row>
    <row r="16" spans="2:10" ht="28.8" x14ac:dyDescent="0.3">
      <c r="B16" s="31" t="s">
        <v>32</v>
      </c>
      <c r="C16" s="68">
        <v>2400</v>
      </c>
      <c r="D16" s="68">
        <v>2400</v>
      </c>
      <c r="E16" s="50">
        <f>D16-C16</f>
        <v>0</v>
      </c>
      <c r="F16" s="49">
        <f t="shared" ref="F16:F17" si="5">IF(AND(C16=0,D16=0),0,IF(C16=0,1,IF(D16=0,-1,(D16-C16)/C16)))</f>
        <v>0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34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5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E12" sqref="E12:F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9354</v>
      </c>
      <c r="D4" t="s">
        <v>61</v>
      </c>
      <c r="E4" s="36">
        <f>'Accounting Statement'!D8</f>
        <v>10795</v>
      </c>
    </row>
    <row r="6" spans="2:6" x14ac:dyDescent="0.3">
      <c r="D6" t="s">
        <v>5</v>
      </c>
      <c r="E6" s="1">
        <f>E4-C4</f>
        <v>1441</v>
      </c>
    </row>
    <row r="7" spans="2:6" x14ac:dyDescent="0.3">
      <c r="D7" t="s">
        <v>39</v>
      </c>
      <c r="E7" s="6">
        <f>IF(AND(C4=0,E4=0),0,IF(C4=0,1,IF(E4=0,-1,(E4-C4)/C4)))</f>
        <v>0.15405174257002352</v>
      </c>
      <c r="F7" t="str">
        <f>IF(E7&lt;-0.15,"yes explain",IF(E7&gt;0.15,"Yes explain","No explanation required"))</f>
        <v>Yes explain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2:6" s="11" customFormat="1" ht="57.6" customHeight="1" x14ac:dyDescent="0.3">
      <c r="B12" s="12">
        <v>9354</v>
      </c>
      <c r="C12" s="12">
        <v>10795</v>
      </c>
      <c r="D12" s="13">
        <f t="shared" ref="D12:D25" si="0">C12-B12</f>
        <v>1441</v>
      </c>
      <c r="E12" s="80" t="s">
        <v>75</v>
      </c>
      <c r="F12" s="81"/>
    </row>
    <row r="13" spans="2:6" s="11" customFormat="1" x14ac:dyDescent="0.3">
      <c r="B13" s="12"/>
      <c r="C13" s="12"/>
      <c r="D13" s="13">
        <f t="shared" si="0"/>
        <v>0</v>
      </c>
      <c r="E13" s="80"/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9354</v>
      </c>
      <c r="C26" s="10">
        <f>SUM(C12:C25)</f>
        <v>10795</v>
      </c>
      <c r="D26" s="10">
        <f>SUM(D12:D25)</f>
        <v>1441</v>
      </c>
      <c r="E26" s="82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E15" sqref="E15:F1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288</v>
      </c>
      <c r="D4" t="s">
        <v>61</v>
      </c>
      <c r="E4" s="36">
        <f>'Accounting Statement'!D9</f>
        <v>434</v>
      </c>
    </row>
    <row r="6" spans="1:7" x14ac:dyDescent="0.3">
      <c r="D6" t="s">
        <v>5</v>
      </c>
      <c r="E6" s="1">
        <f>E4-C4</f>
        <v>146</v>
      </c>
    </row>
    <row r="7" spans="1:7" x14ac:dyDescent="0.3">
      <c r="D7" t="s">
        <v>39</v>
      </c>
      <c r="E7" s="6">
        <f>IF(AND(C4=0,E4=0),0,IF(C4=0,1,IF(E4=0,-1,(E4-C4)/C4)))</f>
        <v>0.50694444444444442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40</v>
      </c>
    </row>
    <row r="11" spans="1:7" x14ac:dyDescent="0.3">
      <c r="B11" s="76" t="s">
        <v>63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62</v>
      </c>
      <c r="D14" s="5" t="s">
        <v>5</v>
      </c>
      <c r="E14" s="83" t="s">
        <v>1</v>
      </c>
      <c r="F14" s="84"/>
    </row>
    <row r="15" spans="1:7" s="17" customFormat="1" x14ac:dyDescent="0.3">
      <c r="A15" s="16"/>
      <c r="B15" s="13">
        <v>288</v>
      </c>
      <c r="C15" s="13">
        <v>434</v>
      </c>
      <c r="D15" s="74">
        <f>C15-B15</f>
        <v>146</v>
      </c>
      <c r="E15" s="85" t="s">
        <v>74</v>
      </c>
      <c r="F15" s="86"/>
      <c r="G15" s="16"/>
    </row>
    <row r="16" spans="1:7" s="11" customFormat="1" x14ac:dyDescent="0.3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288</v>
      </c>
      <c r="C30" s="10">
        <f>SUM(C15:C29)</f>
        <v>434</v>
      </c>
      <c r="D30" s="75">
        <f>SUM(D15:D29)</f>
        <v>146</v>
      </c>
      <c r="E30" s="82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E13" sqref="E13:F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4790</v>
      </c>
      <c r="D4" t="s">
        <v>61</v>
      </c>
      <c r="E4" s="36">
        <f>'Accounting Statement'!D10</f>
        <v>5174</v>
      </c>
    </row>
    <row r="6" spans="1:7" x14ac:dyDescent="0.3">
      <c r="D6" t="s">
        <v>5</v>
      </c>
      <c r="E6" s="1">
        <f>E4-C4</f>
        <v>384</v>
      </c>
    </row>
    <row r="7" spans="1:7" x14ac:dyDescent="0.3">
      <c r="D7" t="s">
        <v>39</v>
      </c>
      <c r="E7" s="6">
        <f>IF(AND(C4=0,E4=0),0,IF(C4=0,1,IF(E4=0,-1,(E4-C4)/C4)))</f>
        <v>8.0167014613778703E-2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76" t="s">
        <v>72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</row>
    <row r="13" spans="1:7" s="17" customFormat="1" x14ac:dyDescent="0.3">
      <c r="A13" s="16"/>
      <c r="B13" s="13">
        <v>4790</v>
      </c>
      <c r="C13" s="13">
        <v>5174</v>
      </c>
      <c r="D13" s="13">
        <f>C13-B13</f>
        <v>384</v>
      </c>
      <c r="E13" s="85" t="s">
        <v>76</v>
      </c>
      <c r="F13" s="8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4790</v>
      </c>
      <c r="C28" s="10">
        <f>SUM(C13:C27)</f>
        <v>5174</v>
      </c>
      <c r="D28" s="10">
        <f>SUM(D13:D27)</f>
        <v>384</v>
      </c>
      <c r="E28" s="82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abSelected="1" workbookViewId="0">
      <selection activeCell="E14" sqref="E14:F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88.33203125" customWidth="1"/>
    <col min="7" max="7" width="17.6640625" customWidth="1"/>
    <col min="8" max="8" width="8.88671875" hidden="1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4484</v>
      </c>
      <c r="D4" t="s">
        <v>61</v>
      </c>
      <c r="E4" s="36">
        <f>'Accounting Statement'!D12</f>
        <v>5397</v>
      </c>
    </row>
    <row r="6" spans="1:8" x14ac:dyDescent="0.3">
      <c r="D6" t="s">
        <v>5</v>
      </c>
      <c r="E6" s="1">
        <f>E4-C4</f>
        <v>913</v>
      </c>
    </row>
    <row r="7" spans="1:8" x14ac:dyDescent="0.3">
      <c r="D7" t="s">
        <v>39</v>
      </c>
      <c r="E7" s="6">
        <f>IF(AND(C4=0,E4=0),0,IF(C4=0,1,IF(E4=0,-1,(E4-C4)/C4)))</f>
        <v>0.20361284567350579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7</v>
      </c>
    </row>
    <row r="10" spans="1:8" ht="15" x14ac:dyDescent="0.35">
      <c r="B10" s="18" t="s">
        <v>41</v>
      </c>
    </row>
    <row r="11" spans="1:8" x14ac:dyDescent="0.3">
      <c r="B11" s="76" t="s">
        <v>63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62</v>
      </c>
      <c r="D13" s="5" t="s">
        <v>5</v>
      </c>
      <c r="E13" s="83" t="s">
        <v>1</v>
      </c>
      <c r="F13" s="84"/>
      <c r="G13" s="83" t="s">
        <v>64</v>
      </c>
      <c r="H13" s="84"/>
    </row>
    <row r="14" spans="1:8" s="17" customFormat="1" ht="33" customHeight="1" x14ac:dyDescent="0.3">
      <c r="A14" s="16"/>
      <c r="B14" s="13">
        <v>4484</v>
      </c>
      <c r="C14" s="13">
        <v>5397</v>
      </c>
      <c r="D14" s="74">
        <f>C14-B14</f>
        <v>913</v>
      </c>
      <c r="E14" s="85" t="s">
        <v>73</v>
      </c>
      <c r="F14" s="86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4484</v>
      </c>
      <c r="C29" s="10">
        <f>SUM(C14:C28)</f>
        <v>5397</v>
      </c>
      <c r="D29" s="75">
        <f>SUM(D14:D28)</f>
        <v>913</v>
      </c>
      <c r="E29" s="82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56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3363</v>
      </c>
      <c r="D4" s="59" t="s">
        <v>47</v>
      </c>
      <c r="E4" s="65">
        <f>'Accounting Statement'!D8</f>
        <v>10795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C10" s="61" t="s">
        <v>50</v>
      </c>
      <c r="E10" s="61"/>
    </row>
    <row r="11" spans="2:7" x14ac:dyDescent="0.3">
      <c r="C11" s="61" t="s">
        <v>51</v>
      </c>
      <c r="E11" s="61"/>
    </row>
    <row r="12" spans="2:7" x14ac:dyDescent="0.3">
      <c r="C12" s="61" t="s">
        <v>52</v>
      </c>
      <c r="E12" s="61"/>
    </row>
    <row r="13" spans="2:7" x14ac:dyDescent="0.3">
      <c r="C13" s="61" t="s">
        <v>53</v>
      </c>
      <c r="E13" s="61"/>
    </row>
    <row r="14" spans="2:7" x14ac:dyDescent="0.3">
      <c r="C14" s="61" t="s">
        <v>54</v>
      </c>
      <c r="E14" s="61"/>
    </row>
    <row r="15" spans="2:7" x14ac:dyDescent="0.3">
      <c r="C15" s="61" t="s">
        <v>55</v>
      </c>
      <c r="E15" s="61"/>
    </row>
    <row r="16" spans="2:7" x14ac:dyDescent="0.3">
      <c r="C16" s="61" t="s">
        <v>56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57</v>
      </c>
      <c r="E19" s="61"/>
    </row>
    <row r="20" spans="2:7" x14ac:dyDescent="0.3">
      <c r="F20" s="62">
        <f>E19</f>
        <v>0</v>
      </c>
    </row>
    <row r="21" spans="2:7" ht="15" thickBot="1" x14ac:dyDescent="0.35">
      <c r="B21" s="60" t="s">
        <v>58</v>
      </c>
      <c r="G21" s="63">
        <f>F17+F20</f>
        <v>0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B33" sqref="B3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2400</v>
      </c>
      <c r="D4" t="s">
        <v>61</v>
      </c>
      <c r="E4" s="36">
        <f>'Accounting Statement'!D16</f>
        <v>2400</v>
      </c>
    </row>
    <row r="6" spans="1:8" x14ac:dyDescent="0.3">
      <c r="D6" t="s">
        <v>5</v>
      </c>
      <c r="E6" s="1">
        <f>E4-C4</f>
        <v>0</v>
      </c>
    </row>
    <row r="7" spans="1:8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65</v>
      </c>
    </row>
    <row r="12" spans="1:8" s="3" customFormat="1" ht="26.25" customHeight="1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  <c r="G12" s="72" t="s">
        <v>69</v>
      </c>
      <c r="H12" s="73" t="s">
        <v>70</v>
      </c>
    </row>
    <row r="13" spans="1:8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3">
      <c r="B15" s="12"/>
      <c r="C15" s="12"/>
      <c r="D15" s="13">
        <f t="shared" si="0"/>
        <v>0</v>
      </c>
      <c r="E15" s="80"/>
      <c r="F15" s="81"/>
    </row>
    <row r="16" spans="1:8" s="11" customFormat="1" x14ac:dyDescent="0.3">
      <c r="B16" s="12"/>
      <c r="C16" s="12"/>
      <c r="D16" s="13">
        <f t="shared" si="0"/>
        <v>0</v>
      </c>
      <c r="E16" s="80"/>
      <c r="F16" s="81"/>
    </row>
    <row r="17" spans="1:12" s="11" customFormat="1" x14ac:dyDescent="0.3">
      <c r="B17" s="12"/>
      <c r="C17" s="12"/>
      <c r="D17" s="13">
        <f t="shared" si="0"/>
        <v>0</v>
      </c>
      <c r="E17" s="80"/>
      <c r="F17" s="81"/>
    </row>
    <row r="18" spans="1:12" s="11" customFormat="1" x14ac:dyDescent="0.3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81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66</v>
      </c>
    </row>
    <row r="33" spans="1:8" x14ac:dyDescent="0.3">
      <c r="B33" t="s">
        <v>71</v>
      </c>
    </row>
    <row r="34" spans="1:8" x14ac:dyDescent="0.3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62</v>
      </c>
      <c r="D36" s="5" t="s">
        <v>5</v>
      </c>
      <c r="E36" s="83" t="s">
        <v>1</v>
      </c>
      <c r="F36" s="84"/>
      <c r="G36" s="72" t="s">
        <v>69</v>
      </c>
      <c r="H36" s="73" t="s">
        <v>70</v>
      </c>
    </row>
    <row r="37" spans="1:8" x14ac:dyDescent="0.3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2"/>
      <c r="F40" s="81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67</v>
      </c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2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1:F11"/>
    <mergeCell ref="E12:F12"/>
    <mergeCell ref="E13:F13"/>
    <mergeCell ref="E15:F15"/>
    <mergeCell ref="E16:F16"/>
    <mergeCell ref="E17:F17"/>
    <mergeCell ref="E18:F18"/>
    <mergeCell ref="E19:F19"/>
    <mergeCell ref="E14:F1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2024-04-17T12:46:37Z</cp:lastPrinted>
  <dcterms:created xsi:type="dcterms:W3CDTF">2023-03-10T09:35:56Z</dcterms:created>
  <dcterms:modified xsi:type="dcterms:W3CDTF">2024-04-17T12:46:43Z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